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List1" sheetId="1" r:id="rId1"/>
    <sheet name="ttest(1_vyber)" sheetId="2" r:id="rId2"/>
    <sheet name="ttest(2_vybery)" sheetId="3" r:id="rId3"/>
    <sheet name="ANALYZAROZPTYLU" sheetId="4" r:id="rId4"/>
    <sheet name="korelace" sheetId="5" r:id="rId5"/>
    <sheet name="regrese" sheetId="6" r:id="rId6"/>
    <sheet name="kontitabulka_chitest" sheetId="7" r:id="rId7"/>
  </sheets>
  <definedNames/>
  <calcPr fullCalcOnLoad="1"/>
</workbook>
</file>

<file path=xl/sharedStrings.xml><?xml version="1.0" encoding="utf-8"?>
<sst xmlns="http://schemas.openxmlformats.org/spreadsheetml/2006/main" count="111" uniqueCount="68">
  <si>
    <t>r</t>
  </si>
  <si>
    <t>N</t>
  </si>
  <si>
    <t>n</t>
  </si>
  <si>
    <t>t</t>
  </si>
  <si>
    <t>t'</t>
  </si>
  <si>
    <t>Sig.</t>
  </si>
  <si>
    <t>Zadej N, n a r</t>
  </si>
  <si>
    <t>VÝPOČET TESTU O NEZÁVISLOSTI</t>
  </si>
  <si>
    <t>A) Zadej N, n a r</t>
  </si>
  <si>
    <t>B) Zadej N, n a t</t>
  </si>
  <si>
    <t>nebo</t>
  </si>
  <si>
    <t>VÝPOČET INTERVALU SPOLEHLIVOSTI</t>
  </si>
  <si>
    <t>df</t>
  </si>
  <si>
    <t>z</t>
  </si>
  <si>
    <t>L</t>
  </si>
  <si>
    <t>U</t>
  </si>
  <si>
    <t>dolní mez</t>
  </si>
  <si>
    <t>horní mez</t>
  </si>
  <si>
    <t>VÝPOČET TESTU O INTERVALU SPOLEHLIVOSTI PRO REGRESNÍ KOEFICIENTY</t>
  </si>
  <si>
    <t>ZADEJ N, n a zkopíruj tabulku s hodnotami regresních koeficientů (B) a jejich standardních chyb (S.E.)</t>
  </si>
  <si>
    <t>Proměnná</t>
  </si>
  <si>
    <t>B</t>
  </si>
  <si>
    <t>S.E.</t>
  </si>
  <si>
    <t>Proměnná 1</t>
  </si>
  <si>
    <t>Proměnná 2</t>
  </si>
  <si>
    <t>Korigované S.E.</t>
  </si>
  <si>
    <t>Dolní mez</t>
  </si>
  <si>
    <t>Horní mez</t>
  </si>
  <si>
    <t>p</t>
  </si>
  <si>
    <t>VÝSLEDKY</t>
  </si>
  <si>
    <t>Poznámka: červně jsou uvedené výsledky, tučně ty nejklíčovější.</t>
  </si>
  <si>
    <t>Ostatní barvy ukazují, co je potřebné pro jednotlivé výpočty zadat.</t>
  </si>
  <si>
    <t>Konstanta</t>
  </si>
  <si>
    <t xml:space="preserve">   Interval spolehlivosti</t>
  </si>
  <si>
    <t>VÝPOČET TESTU NEZÁVISLOSTI</t>
  </si>
  <si>
    <t>A) Zadej N,n,k,l a X2</t>
  </si>
  <si>
    <t>počet řádků (k)</t>
  </si>
  <si>
    <t>počet sloupců (l)</t>
  </si>
  <si>
    <t>X2 (test. kritérium)</t>
  </si>
  <si>
    <t>X2 kor.</t>
  </si>
  <si>
    <t>A) Zadej t, n a N</t>
  </si>
  <si>
    <t>Zadej N, n, průměr a směrodatnou odchylku</t>
  </si>
  <si>
    <t>průměr</t>
  </si>
  <si>
    <t>směrodatná odchylka</t>
  </si>
  <si>
    <t>VÝPOČET T-TESTU (O PRŮMĚRU ČI PROPORCI)</t>
  </si>
  <si>
    <t>VÝPOČET INTERVALU SPOLEHLIVOSTI (PRO PRŮMĚR ČI PROPORCI)</t>
  </si>
  <si>
    <t>VÝPOČET INTERVALU SPOLEHLIVOSTI rozdílu (PRO PRŮMĚRY ČI PROPORCE)</t>
  </si>
  <si>
    <t>VÝPOČET dvouvýběrového T-TESTU (PRO PRŮMĚRY ČI PROPORCE)</t>
  </si>
  <si>
    <t>N1</t>
  </si>
  <si>
    <t>N2</t>
  </si>
  <si>
    <t>n1</t>
  </si>
  <si>
    <t>n2</t>
  </si>
  <si>
    <t>A) Zadej t, n1,n2, N1 a N2</t>
  </si>
  <si>
    <t>Zadej N1, N2, n1, n2, průměry v obou skupinách a obě směrodatné odchylky</t>
  </si>
  <si>
    <t>směrodatná odchylka 1</t>
  </si>
  <si>
    <t>průměr 2</t>
  </si>
  <si>
    <t>průměr 1</t>
  </si>
  <si>
    <t>směrodatná odchylka 2</t>
  </si>
  <si>
    <t>VÝPOČET ANALÝZY ROZPTYLU (PRO PRŮMĚRY)</t>
  </si>
  <si>
    <t>F</t>
  </si>
  <si>
    <t>F kor</t>
  </si>
  <si>
    <t>počet skupin</t>
  </si>
  <si>
    <t>A) Zadej F, N, n a počet skupin</t>
  </si>
  <si>
    <t>t kor(II)</t>
  </si>
  <si>
    <t>Příloha k textu</t>
  </si>
  <si>
    <t>Speciální statistické postupy při práci s výběrovými daty získanými z malých populací</t>
  </si>
  <si>
    <t>otišteno v Orbis scholae 2/2017</t>
  </si>
  <si>
    <t>Petr Soukup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</si>
</sst>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000000000"/>
    <numFmt numFmtId="166" formatCode="0.00000000000"/>
    <numFmt numFmtId="167" formatCode="0.000000000"/>
    <numFmt numFmtId="168" formatCode="0.00000000"/>
    <numFmt numFmtId="169" formatCode="0.0000000"/>
    <numFmt numFmtId="170" formatCode="0.000000"/>
    <numFmt numFmtId="171" formatCode="0.00000"/>
    <numFmt numFmtId="172" formatCode="0.00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¥€-2]\ #\ ##,000_);[Red]\([$€-2]\ #\ ##,000\)"/>
  </numFmts>
  <fonts count="40"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1"/>
      <color indexed="54"/>
      <name val="Calibri"/>
      <family val="2"/>
    </font>
    <font>
      <b/>
      <sz val="11"/>
      <color indexed="62"/>
      <name val="Calibri"/>
      <family val="2"/>
    </font>
    <font>
      <b/>
      <sz val="11"/>
      <color indexed="57"/>
      <name val="Calibri"/>
      <family val="2"/>
    </font>
    <font>
      <b/>
      <sz val="11"/>
      <color indexed="53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sz val="20"/>
      <color indexed="8"/>
      <name val="Calibri"/>
      <family val="2"/>
    </font>
    <font>
      <b/>
      <sz val="2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0" fillId="34" borderId="0" xfId="0" applyFill="1" applyAlignment="1">
      <alignment/>
    </xf>
    <xf numFmtId="0" fontId="2" fillId="34" borderId="0" xfId="0" applyFont="1" applyFill="1" applyAlignment="1">
      <alignment/>
    </xf>
    <xf numFmtId="0" fontId="3" fillId="34" borderId="0" xfId="0" applyFont="1" applyFill="1" applyAlignment="1">
      <alignment/>
    </xf>
    <xf numFmtId="0" fontId="7" fillId="34" borderId="0" xfId="0" applyFont="1" applyFill="1" applyAlignment="1">
      <alignment/>
    </xf>
    <xf numFmtId="0" fontId="0" fillId="35" borderId="0" xfId="0" applyFill="1" applyAlignment="1">
      <alignment/>
    </xf>
    <xf numFmtId="0" fontId="2" fillId="35" borderId="0" xfId="0" applyFont="1" applyFill="1" applyAlignment="1">
      <alignment/>
    </xf>
    <xf numFmtId="0" fontId="5" fillId="35" borderId="0" xfId="0" applyFont="1" applyFill="1" applyAlignment="1">
      <alignment/>
    </xf>
    <xf numFmtId="0" fontId="3" fillId="35" borderId="0" xfId="0" applyFont="1" applyFill="1" applyAlignment="1">
      <alignment/>
    </xf>
    <xf numFmtId="0" fontId="1" fillId="35" borderId="0" xfId="0" applyFont="1" applyFill="1" applyAlignment="1">
      <alignment/>
    </xf>
    <xf numFmtId="164" fontId="1" fillId="35" borderId="0" xfId="0" applyNumberFormat="1" applyFont="1" applyFill="1" applyAlignment="1">
      <alignment/>
    </xf>
    <xf numFmtId="164" fontId="3" fillId="35" borderId="0" xfId="0" applyNumberFormat="1" applyFont="1" applyFill="1" applyAlignment="1">
      <alignment/>
    </xf>
    <xf numFmtId="0" fontId="4" fillId="35" borderId="0" xfId="0" applyFont="1" applyFill="1" applyAlignment="1">
      <alignment/>
    </xf>
    <xf numFmtId="0" fontId="4" fillId="0" borderId="0" xfId="0" applyFont="1" applyAlignment="1">
      <alignment/>
    </xf>
    <xf numFmtId="164" fontId="1" fillId="33" borderId="0" xfId="0" applyNumberFormat="1" applyFont="1" applyFill="1" applyAlignment="1">
      <alignment/>
    </xf>
    <xf numFmtId="164" fontId="3" fillId="33" borderId="0" xfId="0" applyNumberFormat="1" applyFont="1" applyFill="1" applyAlignment="1">
      <alignment/>
    </xf>
    <xf numFmtId="164" fontId="0" fillId="33" borderId="0" xfId="0" applyNumberFormat="1" applyFill="1" applyAlignment="1">
      <alignment/>
    </xf>
    <xf numFmtId="164" fontId="3" fillId="34" borderId="0" xfId="0" applyNumberFormat="1" applyFont="1" applyFill="1" applyAlignment="1">
      <alignment/>
    </xf>
    <xf numFmtId="2" fontId="3" fillId="34" borderId="0" xfId="0" applyNumberFormat="1" applyFont="1" applyFill="1" applyAlignment="1">
      <alignment/>
    </xf>
    <xf numFmtId="164" fontId="4" fillId="33" borderId="0" xfId="0" applyNumberFormat="1" applyFont="1" applyFill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5"/>
  <sheetViews>
    <sheetView tabSelected="1" zoomScalePageLayoutView="0" workbookViewId="0" topLeftCell="A1">
      <selection activeCell="E2" sqref="E2"/>
    </sheetView>
  </sheetViews>
  <sheetFormatPr defaultColWidth="9.140625" defaultRowHeight="15"/>
  <sheetData>
    <row r="1" ht="15">
      <c r="A1" t="s">
        <v>64</v>
      </c>
    </row>
    <row r="2" ht="26.25">
      <c r="A2" s="29" t="s">
        <v>67</v>
      </c>
    </row>
    <row r="3" ht="25.5">
      <c r="A3" s="30" t="s">
        <v>65</v>
      </c>
    </row>
    <row r="5" ht="15">
      <c r="A5" t="s">
        <v>66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G12" sqref="G12:G13"/>
    </sheetView>
  </sheetViews>
  <sheetFormatPr defaultColWidth="9.140625" defaultRowHeight="15"/>
  <cols>
    <col min="2" max="2" width="16.7109375" style="0" customWidth="1"/>
    <col min="6" max="6" width="21.00390625" style="0" customWidth="1"/>
    <col min="7" max="7" width="10.57421875" style="0" bestFit="1" customWidth="1"/>
  </cols>
  <sheetData>
    <row r="1" spans="1:12" ht="15">
      <c r="A1" s="3"/>
      <c r="B1" s="4" t="s">
        <v>44</v>
      </c>
      <c r="C1" s="3"/>
      <c r="D1" s="3"/>
      <c r="E1" s="3"/>
      <c r="F1" s="10"/>
      <c r="G1" s="11" t="s">
        <v>45</v>
      </c>
      <c r="H1" s="10"/>
      <c r="I1" s="10"/>
      <c r="J1" s="10"/>
      <c r="K1" s="10"/>
      <c r="L1" s="10"/>
    </row>
    <row r="2" spans="1:12" ht="15">
      <c r="A2" s="3"/>
      <c r="B2" s="5" t="s">
        <v>40</v>
      </c>
      <c r="C2" s="6"/>
      <c r="D2" s="7"/>
      <c r="E2" s="3"/>
      <c r="F2" s="10"/>
      <c r="G2" s="13" t="s">
        <v>41</v>
      </c>
      <c r="H2" s="10"/>
      <c r="I2" s="10"/>
      <c r="J2" s="10"/>
      <c r="K2" s="10"/>
      <c r="L2" s="10"/>
    </row>
    <row r="3" spans="1:12" ht="15">
      <c r="A3" s="3"/>
      <c r="B3" s="3"/>
      <c r="C3" s="3"/>
      <c r="D3" s="3"/>
      <c r="E3" s="3"/>
      <c r="F3" s="10"/>
      <c r="G3" s="10"/>
      <c r="H3" s="10"/>
      <c r="I3" s="10"/>
      <c r="J3" s="10"/>
      <c r="K3" s="10"/>
      <c r="L3" s="10"/>
    </row>
    <row r="4" spans="1:12" ht="15">
      <c r="A4" s="3" t="s">
        <v>3</v>
      </c>
      <c r="B4" s="5">
        <v>1.8</v>
      </c>
      <c r="C4" s="3"/>
      <c r="D4" s="3"/>
      <c r="E4" s="3"/>
      <c r="F4" s="10"/>
      <c r="G4" s="13"/>
      <c r="H4" s="10"/>
      <c r="I4" s="10"/>
      <c r="J4" s="10"/>
      <c r="K4" s="10"/>
      <c r="L4" s="10"/>
    </row>
    <row r="5" spans="1:12" ht="15">
      <c r="A5" s="3" t="s">
        <v>1</v>
      </c>
      <c r="B5" s="5">
        <v>200</v>
      </c>
      <c r="C5" s="3"/>
      <c r="D5" s="7"/>
      <c r="E5" s="3"/>
      <c r="F5" s="10" t="s">
        <v>1</v>
      </c>
      <c r="G5" s="13">
        <v>200</v>
      </c>
      <c r="H5" s="10"/>
      <c r="I5" s="10"/>
      <c r="J5" s="10"/>
      <c r="K5" s="10"/>
      <c r="L5" s="10"/>
    </row>
    <row r="6" spans="1:12" ht="15">
      <c r="A6" s="3" t="s">
        <v>2</v>
      </c>
      <c r="B6" s="5">
        <v>55</v>
      </c>
      <c r="C6" s="3"/>
      <c r="D6" s="7"/>
      <c r="E6" s="3"/>
      <c r="F6" s="10" t="s">
        <v>2</v>
      </c>
      <c r="G6" s="13">
        <v>55</v>
      </c>
      <c r="H6" s="10"/>
      <c r="I6" s="10"/>
      <c r="J6" s="10"/>
      <c r="K6" s="10"/>
      <c r="L6" s="10"/>
    </row>
    <row r="7" spans="1:12" ht="15">
      <c r="A7" s="3"/>
      <c r="B7" s="3"/>
      <c r="C7" s="3"/>
      <c r="D7" s="3"/>
      <c r="E7" s="3"/>
      <c r="F7" s="10" t="s">
        <v>42</v>
      </c>
      <c r="G7" s="13">
        <v>3.24</v>
      </c>
      <c r="H7" s="10"/>
      <c r="I7" s="10"/>
      <c r="J7" s="10"/>
      <c r="K7" s="10"/>
      <c r="L7" s="10"/>
    </row>
    <row r="8" spans="1:12" ht="15">
      <c r="A8" s="8"/>
      <c r="B8" s="8"/>
      <c r="C8" s="8"/>
      <c r="D8" s="7"/>
      <c r="E8" s="3"/>
      <c r="F8" s="10" t="s">
        <v>43</v>
      </c>
      <c r="G8" s="13">
        <v>0.99</v>
      </c>
      <c r="H8" s="10"/>
      <c r="I8" s="10"/>
      <c r="J8" s="10"/>
      <c r="K8" s="10"/>
      <c r="L8" s="10"/>
    </row>
    <row r="9" spans="1:12" ht="15">
      <c r="A9" s="8" t="s">
        <v>4</v>
      </c>
      <c r="B9" s="23">
        <f>B4/SQRT((B5-B6)/(B5-1))</f>
        <v>2.1087011854824693</v>
      </c>
      <c r="C9" s="8"/>
      <c r="D9" s="9"/>
      <c r="E9" s="3"/>
      <c r="F9" s="10"/>
      <c r="G9" s="10"/>
      <c r="H9" s="10"/>
      <c r="I9" s="10"/>
      <c r="J9" s="10"/>
      <c r="K9" s="10"/>
      <c r="L9" s="10"/>
    </row>
    <row r="10" spans="1:12" ht="15">
      <c r="A10" s="3"/>
      <c r="B10" s="24"/>
      <c r="C10" s="3"/>
      <c r="D10" s="3"/>
      <c r="E10" s="3"/>
      <c r="F10" s="10"/>
      <c r="G10" s="10"/>
      <c r="H10" s="10"/>
      <c r="I10" s="10"/>
      <c r="J10" s="10"/>
      <c r="K10" s="10"/>
      <c r="L10" s="10"/>
    </row>
    <row r="11" spans="1:12" ht="15">
      <c r="A11" s="9"/>
      <c r="B11" s="25"/>
      <c r="C11" s="9"/>
      <c r="D11" s="3"/>
      <c r="E11" s="3"/>
      <c r="F11" s="10"/>
      <c r="G11" s="10"/>
      <c r="H11" s="10"/>
      <c r="I11" s="10"/>
      <c r="J11" s="10"/>
      <c r="K11" s="10"/>
      <c r="L11" s="10"/>
    </row>
    <row r="12" spans="1:12" ht="15">
      <c r="A12" s="9" t="s">
        <v>5</v>
      </c>
      <c r="B12" s="24">
        <f>_xlfn.T.DIST.2T(B9,B6-2)</f>
        <v>0.0397134242855278</v>
      </c>
      <c r="C12" s="3"/>
      <c r="D12" s="9"/>
      <c r="E12" s="3"/>
      <c r="F12" s="12" t="s">
        <v>16</v>
      </c>
      <c r="G12" s="27">
        <f>G7-2*G8/(SQRT(G6)*(G5-1)/(G5-G6))</f>
        <v>3.0454645421977924</v>
      </c>
      <c r="H12" s="10"/>
      <c r="I12" s="10"/>
      <c r="J12" s="10"/>
      <c r="K12" s="10"/>
      <c r="L12" s="10"/>
    </row>
    <row r="13" spans="1:12" ht="15">
      <c r="A13" s="3"/>
      <c r="B13" s="3"/>
      <c r="C13" s="3"/>
      <c r="D13" s="3"/>
      <c r="E13" s="3"/>
      <c r="F13" s="12" t="s">
        <v>17</v>
      </c>
      <c r="G13" s="27">
        <f>G7+2*G8/(SQRT(G6)*(G5-1)/(G5-G6))</f>
        <v>3.434535457802208</v>
      </c>
      <c r="H13" s="10"/>
      <c r="I13" s="10"/>
      <c r="J13" s="10"/>
      <c r="K13" s="10"/>
      <c r="L13" s="10"/>
    </row>
    <row r="14" spans="1:12" ht="15">
      <c r="A14" s="3"/>
      <c r="B14" s="3"/>
      <c r="C14" s="3"/>
      <c r="D14" s="3"/>
      <c r="E14" s="3"/>
      <c r="F14" s="10"/>
      <c r="G14" s="10"/>
      <c r="H14" s="10"/>
      <c r="I14" s="10"/>
      <c r="J14" s="10"/>
      <c r="K14" s="10"/>
      <c r="L14" s="10"/>
    </row>
    <row r="16" ht="15">
      <c r="B16" s="1" t="s">
        <v>30</v>
      </c>
    </row>
    <row r="17" ht="15">
      <c r="B17" s="2" t="s">
        <v>31</v>
      </c>
    </row>
  </sheetData>
  <sheetProtection/>
  <printOptions/>
  <pageMargins left="0.7" right="0.7" top="0.787401575" bottom="0.7874015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9"/>
  <sheetViews>
    <sheetView zoomScalePageLayoutView="0" workbookViewId="0" topLeftCell="A1">
      <selection activeCell="B14" sqref="B14:B16"/>
    </sheetView>
  </sheetViews>
  <sheetFormatPr defaultColWidth="9.140625" defaultRowHeight="15"/>
  <cols>
    <col min="1" max="1" width="23.140625" style="0" customWidth="1"/>
    <col min="2" max="2" width="16.7109375" style="0" customWidth="1"/>
    <col min="4" max="4" width="16.28125" style="0" bestFit="1" customWidth="1"/>
    <col min="5" max="5" width="24.28125" style="0" customWidth="1"/>
    <col min="6" max="6" width="21.00390625" style="0" customWidth="1"/>
    <col min="12" max="12" width="22.421875" style="0" customWidth="1"/>
  </cols>
  <sheetData>
    <row r="1" spans="1:12" ht="15">
      <c r="A1" s="3"/>
      <c r="B1" s="4" t="s">
        <v>47</v>
      </c>
      <c r="C1" s="3"/>
      <c r="D1" s="3"/>
      <c r="E1" s="3"/>
      <c r="F1" s="11" t="s">
        <v>46</v>
      </c>
      <c r="G1" s="10"/>
      <c r="H1" s="10"/>
      <c r="I1" s="10"/>
      <c r="J1" s="10"/>
      <c r="K1" s="10"/>
      <c r="L1" s="10"/>
    </row>
    <row r="2" spans="1:12" ht="15">
      <c r="A2" s="3"/>
      <c r="B2" s="5" t="s">
        <v>52</v>
      </c>
      <c r="C2" s="6"/>
      <c r="D2" s="7"/>
      <c r="E2" s="3"/>
      <c r="F2" s="13" t="s">
        <v>53</v>
      </c>
      <c r="G2" s="10"/>
      <c r="H2" s="10"/>
      <c r="I2" s="10"/>
      <c r="J2" s="10"/>
      <c r="K2" s="10"/>
      <c r="L2" s="10"/>
    </row>
    <row r="3" spans="1:12" ht="15">
      <c r="A3" s="3"/>
      <c r="B3" s="3"/>
      <c r="C3" s="3"/>
      <c r="D3" s="3"/>
      <c r="E3" s="3"/>
      <c r="F3" s="10"/>
      <c r="G3" s="10"/>
      <c r="H3" s="10"/>
      <c r="I3" s="10"/>
      <c r="J3" s="10"/>
      <c r="K3" s="10"/>
      <c r="L3" s="10"/>
    </row>
    <row r="4" spans="1:12" ht="15">
      <c r="A4" s="3"/>
      <c r="B4" s="5"/>
      <c r="C4" s="3"/>
      <c r="D4" s="3"/>
      <c r="E4" s="3"/>
      <c r="F4" s="10"/>
      <c r="G4" s="13"/>
      <c r="H4" s="10"/>
      <c r="I4" s="10"/>
      <c r="J4" s="10"/>
      <c r="K4" s="10"/>
      <c r="L4" s="10"/>
    </row>
    <row r="5" spans="1:12" ht="15">
      <c r="A5" s="3" t="s">
        <v>48</v>
      </c>
      <c r="B5" s="5">
        <v>100</v>
      </c>
      <c r="C5" s="3"/>
      <c r="D5" s="7"/>
      <c r="E5" s="3"/>
      <c r="F5" s="10" t="s">
        <v>48</v>
      </c>
      <c r="G5" s="13">
        <v>100</v>
      </c>
      <c r="H5" s="10"/>
      <c r="I5" s="10"/>
      <c r="J5" s="10"/>
      <c r="K5" s="10"/>
      <c r="L5" s="10"/>
    </row>
    <row r="6" spans="1:12" ht="15">
      <c r="A6" s="3" t="s">
        <v>49</v>
      </c>
      <c r="B6" s="5">
        <v>100</v>
      </c>
      <c r="C6" s="3"/>
      <c r="D6" s="7"/>
      <c r="E6" s="3"/>
      <c r="F6" s="10" t="s">
        <v>48</v>
      </c>
      <c r="G6" s="13">
        <v>100</v>
      </c>
      <c r="H6" s="10"/>
      <c r="I6" s="10"/>
      <c r="J6" s="10"/>
      <c r="K6" s="10"/>
      <c r="L6" s="10"/>
    </row>
    <row r="7" spans="1:12" ht="15">
      <c r="A7" s="3" t="s">
        <v>50</v>
      </c>
      <c r="B7" s="5">
        <v>30</v>
      </c>
      <c r="C7" s="3"/>
      <c r="D7" s="3"/>
      <c r="E7" s="3"/>
      <c r="F7" s="10" t="s">
        <v>50</v>
      </c>
      <c r="G7" s="13">
        <v>30</v>
      </c>
      <c r="H7" s="10"/>
      <c r="I7" s="10"/>
      <c r="J7" s="10"/>
      <c r="K7" s="10"/>
      <c r="L7" s="10"/>
    </row>
    <row r="8" spans="1:12" ht="15">
      <c r="A8" s="3" t="s">
        <v>51</v>
      </c>
      <c r="B8" s="5">
        <v>25</v>
      </c>
      <c r="C8" s="8"/>
      <c r="D8" s="7"/>
      <c r="E8" s="3"/>
      <c r="F8" s="10" t="s">
        <v>51</v>
      </c>
      <c r="G8" s="13">
        <v>25</v>
      </c>
      <c r="H8" s="10"/>
      <c r="I8" s="10"/>
      <c r="J8" s="10"/>
      <c r="K8" s="10"/>
      <c r="L8" s="10"/>
    </row>
    <row r="9" spans="1:12" ht="15">
      <c r="A9" s="3" t="s">
        <v>56</v>
      </c>
      <c r="B9" s="5">
        <v>3.47</v>
      </c>
      <c r="C9" s="8"/>
      <c r="D9" s="7"/>
      <c r="E9" s="3"/>
      <c r="F9" s="10" t="s">
        <v>56</v>
      </c>
      <c r="G9" s="13">
        <v>3.47</v>
      </c>
      <c r="H9" s="10"/>
      <c r="I9" s="10"/>
      <c r="J9" s="10"/>
      <c r="K9" s="10"/>
      <c r="L9" s="10"/>
    </row>
    <row r="10" spans="1:12" ht="15">
      <c r="A10" s="3" t="s">
        <v>55</v>
      </c>
      <c r="B10" s="5">
        <v>2.96</v>
      </c>
      <c r="C10" s="8"/>
      <c r="D10" s="9"/>
      <c r="E10" s="3"/>
      <c r="F10" s="10" t="s">
        <v>55</v>
      </c>
      <c r="G10" s="13">
        <v>2.96</v>
      </c>
      <c r="H10" s="10"/>
      <c r="I10" s="10"/>
      <c r="J10" s="10"/>
      <c r="K10" s="10"/>
      <c r="L10" s="10"/>
    </row>
    <row r="11" spans="1:12" ht="15">
      <c r="A11" s="3" t="s">
        <v>54</v>
      </c>
      <c r="B11" s="5">
        <v>1.1</v>
      </c>
      <c r="C11" s="3"/>
      <c r="D11" s="3"/>
      <c r="E11" s="3"/>
      <c r="F11" s="10" t="s">
        <v>54</v>
      </c>
      <c r="G11" s="10">
        <v>1.1</v>
      </c>
      <c r="H11" s="10"/>
      <c r="I11" s="10"/>
      <c r="J11" s="10"/>
      <c r="K11" s="10"/>
      <c r="L11" s="10"/>
    </row>
    <row r="12" spans="1:12" ht="15">
      <c r="A12" s="3" t="s">
        <v>57</v>
      </c>
      <c r="B12" s="5">
        <v>0.85</v>
      </c>
      <c r="C12" s="9"/>
      <c r="D12" s="3"/>
      <c r="E12" s="3"/>
      <c r="F12" s="10" t="s">
        <v>57</v>
      </c>
      <c r="G12" s="10">
        <v>0.85</v>
      </c>
      <c r="H12" s="10"/>
      <c r="I12" s="10"/>
      <c r="J12" s="10"/>
      <c r="K12" s="10"/>
      <c r="L12" s="10"/>
    </row>
    <row r="13" spans="1:12" ht="15">
      <c r="A13" s="3"/>
      <c r="B13" s="5"/>
      <c r="C13" s="9"/>
      <c r="D13" s="3"/>
      <c r="E13" s="3"/>
      <c r="F13" s="10"/>
      <c r="G13" s="10"/>
      <c r="H13" s="10"/>
      <c r="I13" s="10"/>
      <c r="J13" s="10"/>
      <c r="K13" s="10"/>
      <c r="L13" s="10"/>
    </row>
    <row r="14" spans="1:12" ht="15">
      <c r="A14" s="9" t="s">
        <v>63</v>
      </c>
      <c r="B14" s="24">
        <f>(B9-B10)/SQRT((B11^2/B7)*(B5-B7)/(B5-1)+(B12^2/B8)*(B6-B8)/(B6-1))</f>
        <v>2.271439845438936</v>
      </c>
      <c r="C14" s="3"/>
      <c r="D14" s="9"/>
      <c r="E14" s="3"/>
      <c r="F14" s="12" t="s">
        <v>16</v>
      </c>
      <c r="G14" s="26">
        <f>(G9-G10)-_xlfn.T.INV.2T(0.05,((G11^2/G7+G12^2/G8)^2)/((G11^4/(G7^2*(G7-1)+(G12^4/(G8^2*(G8-1)))))))*SQRT((G11^2/G7)*(G5-G7)/(G5-1)+(G12^2/G8)*(G6-G8)/(G6-1))</f>
        <v>0.06357979880051162</v>
      </c>
      <c r="H14" s="10"/>
      <c r="I14" s="10"/>
      <c r="J14" s="10"/>
      <c r="K14" s="10"/>
      <c r="L14" s="10"/>
    </row>
    <row r="15" spans="1:12" ht="15">
      <c r="A15" s="3"/>
      <c r="B15" s="25"/>
      <c r="C15" s="3"/>
      <c r="D15" s="3"/>
      <c r="E15" s="3"/>
      <c r="F15" s="12" t="s">
        <v>17</v>
      </c>
      <c r="G15" s="26">
        <f>(G9-G10)+_xlfn.T.INV.2T(0.05,((G11^2/G7+G12^2/G8)^2)/((G11^4/(G7^2*(G7-1)+(G12^4/(G8^2*(G8-1)))))))*SQRT((G11^2/G7)*(G5-G7)/(G5-1)+(G12^2/G8)*(G6-G8)/(G6-1))</f>
        <v>0.9564202011994889</v>
      </c>
      <c r="H15" s="10"/>
      <c r="I15" s="10"/>
      <c r="J15" s="10"/>
      <c r="K15" s="10"/>
      <c r="L15" s="10"/>
    </row>
    <row r="16" spans="1:12" ht="15">
      <c r="A16" s="9" t="s">
        <v>5</v>
      </c>
      <c r="B16" s="24">
        <f>_xlfn.T.DIST.2T(B14,((B11^2/B7+B12^2/B8)^2)/((B11^4/(B7^2*(B7-1)+(B12^4/(B8^2*(B8-1)))))))</f>
        <v>0.025646714094064646</v>
      </c>
      <c r="C16" s="3"/>
      <c r="D16" s="9"/>
      <c r="E16" s="3"/>
      <c r="F16" s="10"/>
      <c r="G16" s="10"/>
      <c r="H16" s="10"/>
      <c r="I16" s="10"/>
      <c r="J16" s="10"/>
      <c r="K16" s="10"/>
      <c r="L16" s="10"/>
    </row>
    <row r="18" ht="15">
      <c r="B18" s="1" t="s">
        <v>30</v>
      </c>
    </row>
    <row r="19" ht="15">
      <c r="B19" s="2" t="s">
        <v>31</v>
      </c>
    </row>
  </sheetData>
  <sheetProtection/>
  <printOptions/>
  <pageMargins left="0.7" right="0.7" top="0.787401575" bottom="0.7874015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8"/>
  <sheetViews>
    <sheetView zoomScalePageLayoutView="0" workbookViewId="0" topLeftCell="A1">
      <selection activeCell="B10" sqref="B10:B13"/>
    </sheetView>
  </sheetViews>
  <sheetFormatPr defaultColWidth="9.140625" defaultRowHeight="15"/>
  <cols>
    <col min="1" max="1" width="12.8515625" style="0" customWidth="1"/>
    <col min="2" max="2" width="16.7109375" style="0" customWidth="1"/>
    <col min="5" max="5" width="24.28125" style="0" customWidth="1"/>
  </cols>
  <sheetData>
    <row r="1" spans="1:5" ht="15">
      <c r="A1" s="3"/>
      <c r="B1" s="4" t="s">
        <v>58</v>
      </c>
      <c r="C1" s="3"/>
      <c r="D1" s="3"/>
      <c r="E1" s="3"/>
    </row>
    <row r="2" spans="1:5" ht="15">
      <c r="A2" s="3"/>
      <c r="B2" s="5" t="s">
        <v>62</v>
      </c>
      <c r="C2" s="6"/>
      <c r="D2" s="7"/>
      <c r="E2" s="3"/>
    </row>
    <row r="3" spans="1:5" ht="15">
      <c r="A3" s="3"/>
      <c r="B3" s="3"/>
      <c r="C3" s="3"/>
      <c r="D3" s="3"/>
      <c r="E3" s="3"/>
    </row>
    <row r="4" spans="1:5" ht="15">
      <c r="A4" s="3" t="s">
        <v>59</v>
      </c>
      <c r="B4" s="5">
        <v>1.7</v>
      </c>
      <c r="C4" s="3"/>
      <c r="D4" s="3"/>
      <c r="E4" s="3"/>
    </row>
    <row r="5" spans="1:5" ht="15">
      <c r="A5" s="3" t="s">
        <v>1</v>
      </c>
      <c r="B5" s="5">
        <v>300</v>
      </c>
      <c r="C5" s="3"/>
      <c r="D5" s="7"/>
      <c r="E5" s="3"/>
    </row>
    <row r="6" spans="1:5" ht="15">
      <c r="A6" s="3" t="s">
        <v>2</v>
      </c>
      <c r="B6" s="5">
        <v>150</v>
      </c>
      <c r="C6" s="3"/>
      <c r="D6" s="5"/>
      <c r="E6" s="3"/>
    </row>
    <row r="7" spans="1:5" ht="15">
      <c r="A7" s="3" t="s">
        <v>61</v>
      </c>
      <c r="B7" s="3">
        <v>3</v>
      </c>
      <c r="C7" s="3"/>
      <c r="D7" s="3"/>
      <c r="E7" s="3"/>
    </row>
    <row r="8" spans="1:5" ht="15">
      <c r="A8" s="3"/>
      <c r="B8" s="8"/>
      <c r="C8" s="8"/>
      <c r="D8" s="7"/>
      <c r="E8" s="3"/>
    </row>
    <row r="9" spans="1:5" ht="15">
      <c r="A9" s="3"/>
      <c r="B9" s="8"/>
      <c r="C9" s="8"/>
      <c r="D9" s="7"/>
      <c r="E9" s="3"/>
    </row>
    <row r="10" spans="1:5" ht="15">
      <c r="A10" s="8" t="s">
        <v>60</v>
      </c>
      <c r="B10" s="23">
        <f>B4/((B5-B6)/(B5-1))</f>
        <v>3.3886666666666665</v>
      </c>
      <c r="C10" s="8"/>
      <c r="D10" s="9"/>
      <c r="E10" s="3"/>
    </row>
    <row r="11" spans="1:5" ht="15">
      <c r="A11" s="3"/>
      <c r="B11" s="24"/>
      <c r="C11" s="3"/>
      <c r="D11" s="3"/>
      <c r="E11" s="3"/>
    </row>
    <row r="12" spans="1:5" ht="15">
      <c r="A12" s="9"/>
      <c r="B12" s="25"/>
      <c r="C12" s="9"/>
      <c r="D12" s="3"/>
      <c r="E12" s="3"/>
    </row>
    <row r="13" spans="1:5" ht="15">
      <c r="A13" s="9" t="s">
        <v>5</v>
      </c>
      <c r="B13" s="24">
        <f>1-_xlfn.F.DIST(B10,B7-1,B6-B7,1)</f>
        <v>0.036411467288555155</v>
      </c>
      <c r="C13" s="3"/>
      <c r="D13" s="9"/>
      <c r="E13" s="3"/>
    </row>
    <row r="14" spans="1:5" ht="15">
      <c r="A14" s="3"/>
      <c r="B14" s="3"/>
      <c r="C14" s="3"/>
      <c r="D14" s="3"/>
      <c r="E14" s="3"/>
    </row>
    <row r="15" spans="1:5" ht="15">
      <c r="A15" s="3"/>
      <c r="B15" s="3"/>
      <c r="C15" s="3"/>
      <c r="D15" s="3"/>
      <c r="E15" s="3"/>
    </row>
    <row r="17" ht="15">
      <c r="B17" s="1" t="s">
        <v>30</v>
      </c>
    </row>
    <row r="18" ht="15">
      <c r="B18" s="2" t="s">
        <v>31</v>
      </c>
    </row>
  </sheetData>
  <sheetProtection/>
  <printOptions/>
  <pageMargins left="0.7" right="0.7" top="0.787401575" bottom="0.7874015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G12" sqref="G12:G13"/>
    </sheetView>
  </sheetViews>
  <sheetFormatPr defaultColWidth="9.140625" defaultRowHeight="15"/>
  <cols>
    <col min="2" max="2" width="16.7109375" style="0" customWidth="1"/>
    <col min="6" max="6" width="11.140625" style="0" customWidth="1"/>
    <col min="11" max="11" width="16.28125" style="0" bestFit="1" customWidth="1"/>
  </cols>
  <sheetData>
    <row r="1" spans="1:12" ht="15">
      <c r="A1" s="3"/>
      <c r="B1" s="4" t="s">
        <v>7</v>
      </c>
      <c r="C1" s="3"/>
      <c r="D1" s="3"/>
      <c r="E1" s="3"/>
      <c r="F1" s="10"/>
      <c r="G1" s="11" t="s">
        <v>11</v>
      </c>
      <c r="H1" s="10"/>
      <c r="I1" s="10"/>
      <c r="J1" s="10"/>
      <c r="K1" s="10"/>
      <c r="L1" s="10"/>
    </row>
    <row r="2" spans="1:12" ht="15">
      <c r="A2" s="3"/>
      <c r="B2" s="5" t="s">
        <v>8</v>
      </c>
      <c r="C2" s="6" t="s">
        <v>10</v>
      </c>
      <c r="D2" s="7" t="s">
        <v>9</v>
      </c>
      <c r="E2" s="3"/>
      <c r="F2" s="10"/>
      <c r="G2" s="13" t="s">
        <v>6</v>
      </c>
      <c r="H2" s="10"/>
      <c r="I2" s="10"/>
      <c r="J2" s="10"/>
      <c r="K2" s="10"/>
      <c r="L2" s="10"/>
    </row>
    <row r="3" spans="1:12" ht="15">
      <c r="A3" s="3"/>
      <c r="B3" s="3"/>
      <c r="C3" s="3"/>
      <c r="D3" s="3"/>
      <c r="E3" s="3"/>
      <c r="F3" s="10"/>
      <c r="G3" s="10"/>
      <c r="H3" s="10"/>
      <c r="I3" s="10"/>
      <c r="J3" s="10"/>
      <c r="K3" s="10"/>
      <c r="L3" s="10"/>
    </row>
    <row r="4" spans="1:12" ht="15">
      <c r="A4" s="3" t="s">
        <v>0</v>
      </c>
      <c r="B4" s="5">
        <v>0.25</v>
      </c>
      <c r="C4" s="3"/>
      <c r="D4" s="3"/>
      <c r="E4" s="3"/>
      <c r="F4" s="10" t="s">
        <v>0</v>
      </c>
      <c r="G4" s="13">
        <v>0.25</v>
      </c>
      <c r="H4" s="10"/>
      <c r="I4" s="10" t="s">
        <v>12</v>
      </c>
      <c r="J4" s="10" t="s">
        <v>13</v>
      </c>
      <c r="K4" s="10" t="s">
        <v>14</v>
      </c>
      <c r="L4" s="10" t="s">
        <v>15</v>
      </c>
    </row>
    <row r="5" spans="1:12" ht="15">
      <c r="A5" s="3" t="s">
        <v>1</v>
      </c>
      <c r="B5" s="5">
        <v>200</v>
      </c>
      <c r="C5" s="3"/>
      <c r="D5" s="7">
        <v>200</v>
      </c>
      <c r="E5" s="3"/>
      <c r="F5" s="10" t="s">
        <v>1</v>
      </c>
      <c r="G5" s="13">
        <v>200</v>
      </c>
      <c r="H5" s="10"/>
      <c r="I5" s="10">
        <f>G6-3</f>
        <v>52</v>
      </c>
      <c r="J5" s="10">
        <f>0.5*LN((1+G4)/(1-G4))</f>
        <v>0.25541281188299536</v>
      </c>
      <c r="K5" s="10">
        <f>J5-(1.96*SQRT((G5-G6)/(G5-1)))/SQRT(I5)</f>
        <v>0.02340005614552798</v>
      </c>
      <c r="L5" s="10">
        <f>J5+(1.96*SQRT((G5-G6)/(G5-1)))/SQRT(I5)</f>
        <v>0.48742556762046274</v>
      </c>
    </row>
    <row r="6" spans="1:12" ht="15">
      <c r="A6" s="3" t="s">
        <v>2</v>
      </c>
      <c r="B6" s="5">
        <v>55</v>
      </c>
      <c r="C6" s="3"/>
      <c r="D6" s="7">
        <v>55</v>
      </c>
      <c r="E6" s="3"/>
      <c r="F6" s="10" t="s">
        <v>2</v>
      </c>
      <c r="G6" s="13">
        <v>55</v>
      </c>
      <c r="H6" s="10"/>
      <c r="I6" s="10"/>
      <c r="J6" s="10"/>
      <c r="K6" s="10"/>
      <c r="L6" s="10"/>
    </row>
    <row r="7" spans="1:12" ht="15">
      <c r="A7" s="3"/>
      <c r="B7" s="3"/>
      <c r="C7" s="3"/>
      <c r="D7" s="3"/>
      <c r="E7" s="3"/>
      <c r="F7" s="10"/>
      <c r="G7" s="10"/>
      <c r="H7" s="10"/>
      <c r="I7" s="10"/>
      <c r="J7" s="10"/>
      <c r="K7" s="10"/>
      <c r="L7" s="10"/>
    </row>
    <row r="8" spans="1:12" ht="15">
      <c r="A8" s="8" t="s">
        <v>3</v>
      </c>
      <c r="B8" s="23">
        <f>B4*SQRT((B6-2)/(1-B4^2))</f>
        <v>1.879716290649558</v>
      </c>
      <c r="C8" s="8"/>
      <c r="D8" s="7">
        <v>1.879</v>
      </c>
      <c r="E8" s="3"/>
      <c r="F8" s="10"/>
      <c r="G8" s="10"/>
      <c r="H8" s="10"/>
      <c r="I8" s="10"/>
      <c r="J8" s="10"/>
      <c r="K8" s="10"/>
      <c r="L8" s="10"/>
    </row>
    <row r="9" spans="1:12" ht="15">
      <c r="A9" s="8" t="s">
        <v>4</v>
      </c>
      <c r="B9" s="23">
        <f>B8/SQRT((B5-B6)/(B5-1))</f>
        <v>2.2020888724796848</v>
      </c>
      <c r="C9" s="8"/>
      <c r="D9" s="24">
        <f>D8/SQRT((D5-D6)/(D5-1))</f>
        <v>2.201249737511978</v>
      </c>
      <c r="E9" s="3"/>
      <c r="F9" s="10"/>
      <c r="G9" s="10"/>
      <c r="H9" s="10"/>
      <c r="I9" s="10"/>
      <c r="J9" s="10"/>
      <c r="K9" s="10"/>
      <c r="L9" s="10"/>
    </row>
    <row r="10" spans="1:12" ht="15">
      <c r="A10" s="3"/>
      <c r="B10" s="24"/>
      <c r="C10" s="3"/>
      <c r="D10" s="25"/>
      <c r="E10" s="3"/>
      <c r="F10" s="10"/>
      <c r="G10" s="10"/>
      <c r="H10" s="10"/>
      <c r="I10" s="10"/>
      <c r="J10" s="10"/>
      <c r="K10" s="10"/>
      <c r="L10" s="10"/>
    </row>
    <row r="11" spans="1:12" ht="15">
      <c r="A11" s="9"/>
      <c r="B11" s="25"/>
      <c r="C11" s="9"/>
      <c r="D11" s="25"/>
      <c r="E11" s="3"/>
      <c r="F11" s="10"/>
      <c r="G11" s="10"/>
      <c r="H11" s="10"/>
      <c r="I11" s="10"/>
      <c r="J11" s="10"/>
      <c r="K11" s="10"/>
      <c r="L11" s="10"/>
    </row>
    <row r="12" spans="1:12" ht="15">
      <c r="A12" s="9" t="s">
        <v>5</v>
      </c>
      <c r="B12" s="24">
        <f>_xlfn.T.DIST.2T(B9,B6-2)</f>
        <v>0.03203209597535903</v>
      </c>
      <c r="C12" s="3"/>
      <c r="D12" s="24">
        <f>_xlfn.T.DIST.2T(D9,D6-2)</f>
        <v>0.032094832256915715</v>
      </c>
      <c r="E12" s="3"/>
      <c r="F12" s="12" t="s">
        <v>16</v>
      </c>
      <c r="G12" s="26">
        <f>(EXP(2*K5)-1)/(EXP(2*K5)+1)</f>
        <v>0.023395786082033302</v>
      </c>
      <c r="H12" s="10"/>
      <c r="I12" s="10"/>
      <c r="J12" s="10"/>
      <c r="K12" s="10"/>
      <c r="L12" s="10"/>
    </row>
    <row r="13" spans="1:12" ht="15">
      <c r="A13" s="3"/>
      <c r="B13" s="3"/>
      <c r="C13" s="3"/>
      <c r="D13" s="3"/>
      <c r="E13" s="3"/>
      <c r="F13" s="12" t="s">
        <v>17</v>
      </c>
      <c r="G13" s="26">
        <f>(EXP(2*L5)-1)/(EXP(2*L5)+1)</f>
        <v>0.45217075045928334</v>
      </c>
      <c r="H13" s="10"/>
      <c r="I13" s="10"/>
      <c r="J13" s="10"/>
      <c r="K13" s="10"/>
      <c r="L13" s="10"/>
    </row>
    <row r="14" spans="1:12" ht="15">
      <c r="A14" s="3"/>
      <c r="B14" s="3"/>
      <c r="C14" s="3"/>
      <c r="D14" s="3"/>
      <c r="E14" s="3"/>
      <c r="F14" s="10"/>
      <c r="G14" s="10"/>
      <c r="H14" s="10"/>
      <c r="I14" s="10"/>
      <c r="J14" s="10"/>
      <c r="K14" s="10"/>
      <c r="L14" s="10"/>
    </row>
    <row r="16" ht="15">
      <c r="B16" s="1" t="s">
        <v>30</v>
      </c>
    </row>
    <row r="17" ht="15">
      <c r="B17" s="2" t="s">
        <v>31</v>
      </c>
    </row>
  </sheetData>
  <sheetProtection/>
  <printOptions/>
  <pageMargins left="0.7" right="0.7" top="0.787401575" bottom="0.787401575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57421875" style="0" customWidth="1"/>
    <col min="4" max="4" width="15.00390625" style="0" customWidth="1"/>
    <col min="5" max="5" width="15.7109375" style="0" customWidth="1"/>
    <col min="6" max="6" width="9.57421875" style="0" customWidth="1"/>
    <col min="7" max="7" width="9.28125" style="0" bestFit="1" customWidth="1"/>
    <col min="8" max="8" width="12.28125" style="0" customWidth="1"/>
    <col min="9" max="9" width="12.140625" style="0" customWidth="1"/>
  </cols>
  <sheetData>
    <row r="1" spans="1:9" ht="15">
      <c r="A1" s="14"/>
      <c r="B1" s="14"/>
      <c r="C1" s="15" t="s">
        <v>18</v>
      </c>
      <c r="D1" s="14"/>
      <c r="E1" s="14"/>
      <c r="F1" s="14"/>
      <c r="G1" s="14"/>
      <c r="H1" s="14"/>
      <c r="I1" s="14"/>
    </row>
    <row r="2" spans="1:9" ht="15">
      <c r="A2" s="16" t="s">
        <v>19</v>
      </c>
      <c r="B2" s="14"/>
      <c r="C2" s="14"/>
      <c r="D2" s="14"/>
      <c r="E2" s="14"/>
      <c r="F2" s="14"/>
      <c r="G2" s="14"/>
      <c r="H2" s="14"/>
      <c r="I2" s="14"/>
    </row>
    <row r="3" spans="1:9" ht="15">
      <c r="A3" s="14"/>
      <c r="B3" s="14" t="s">
        <v>1</v>
      </c>
      <c r="C3" s="14" t="s">
        <v>2</v>
      </c>
      <c r="D3" s="14" t="s">
        <v>28</v>
      </c>
      <c r="E3" s="14"/>
      <c r="F3" s="14"/>
      <c r="G3" s="14"/>
      <c r="H3" s="14"/>
      <c r="I3" s="14"/>
    </row>
    <row r="4" spans="1:9" ht="15">
      <c r="A4" s="14"/>
      <c r="B4" s="16">
        <v>200</v>
      </c>
      <c r="C4" s="16">
        <v>100</v>
      </c>
      <c r="D4" s="14">
        <v>3</v>
      </c>
      <c r="E4" s="14"/>
      <c r="F4" s="17" t="s">
        <v>29</v>
      </c>
      <c r="G4" s="14"/>
      <c r="H4" s="14"/>
      <c r="I4" s="14"/>
    </row>
    <row r="5" spans="1:9" ht="15">
      <c r="A5" s="14"/>
      <c r="B5" s="14"/>
      <c r="C5" s="14"/>
      <c r="D5" s="14"/>
      <c r="E5" s="14"/>
      <c r="F5" s="14"/>
      <c r="G5" s="14"/>
      <c r="H5" s="17" t="s">
        <v>33</v>
      </c>
      <c r="I5" s="14"/>
    </row>
    <row r="6" spans="1:9" ht="15">
      <c r="A6" s="14" t="s">
        <v>20</v>
      </c>
      <c r="B6" s="14" t="s">
        <v>21</v>
      </c>
      <c r="C6" s="14" t="s">
        <v>22</v>
      </c>
      <c r="D6" s="14"/>
      <c r="E6" s="18" t="s">
        <v>25</v>
      </c>
      <c r="F6" s="18" t="s">
        <v>3</v>
      </c>
      <c r="G6" s="17" t="s">
        <v>5</v>
      </c>
      <c r="H6" s="17" t="s">
        <v>26</v>
      </c>
      <c r="I6" s="17" t="s">
        <v>27</v>
      </c>
    </row>
    <row r="7" spans="1:9" ht="15">
      <c r="A7" s="21" t="s">
        <v>32</v>
      </c>
      <c r="B7" s="21">
        <v>500</v>
      </c>
      <c r="C7" s="21">
        <v>50</v>
      </c>
      <c r="D7" s="14"/>
      <c r="E7" s="18"/>
      <c r="F7" s="18"/>
      <c r="G7" s="17"/>
      <c r="H7" s="17"/>
      <c r="I7" s="17"/>
    </row>
    <row r="8" spans="1:9" ht="15">
      <c r="A8" s="21" t="s">
        <v>23</v>
      </c>
      <c r="B8" s="16">
        <v>140</v>
      </c>
      <c r="C8" s="16">
        <v>80</v>
      </c>
      <c r="D8" s="14"/>
      <c r="E8" s="19">
        <f>C8*SQRT(($B$4-$C$4)/($B$4-1))</f>
        <v>56.71049640066687</v>
      </c>
      <c r="F8" s="19">
        <f>B8/E8</f>
        <v>2.4686787964415298</v>
      </c>
      <c r="G8" s="20">
        <f>_xlfn.T.DIST.2T(B8/E8,$C$4-$D$4)</f>
        <v>0.015310774720014573</v>
      </c>
      <c r="H8" s="20">
        <f>B8-_xlfn.T.INV.2T(0.05,$C$4-$D$4)*E8</f>
        <v>27.445362903233885</v>
      </c>
      <c r="I8" s="20">
        <f>B8+_xlfn.T.INV.2T(0.05,$C$4-$D$4)*E8</f>
        <v>252.5546370967661</v>
      </c>
    </row>
    <row r="9" spans="1:9" ht="15">
      <c r="A9" s="21" t="s">
        <v>24</v>
      </c>
      <c r="B9" s="16">
        <v>25</v>
      </c>
      <c r="C9" s="16">
        <v>15</v>
      </c>
      <c r="D9" s="18"/>
      <c r="E9" s="19">
        <f>C9*SQRT(($B$4-$C$4)/($B$4-1))</f>
        <v>10.633218075125038</v>
      </c>
      <c r="F9" s="19">
        <f>B9/E9</f>
        <v>2.3511226632776476</v>
      </c>
      <c r="G9" s="20">
        <f>_xlfn.T.DIST.2T(B9/E9,$C$4-$D$4)</f>
        <v>0.02074012245359366</v>
      </c>
      <c r="H9" s="20">
        <f>B9-_xlfn.T.INV.2T(0.05,$C$4-$D$4)*E9</f>
        <v>3.896005544356356</v>
      </c>
      <c r="I9" s="20">
        <f>B9+_xlfn.T.INV.2T(0.05,$C$4-$D$4)*E9</f>
        <v>46.103994455643644</v>
      </c>
    </row>
    <row r="10" spans="1:9" ht="15">
      <c r="A10" s="14"/>
      <c r="B10" s="14"/>
      <c r="C10" s="14"/>
      <c r="D10" s="14"/>
      <c r="E10" s="19">
        <f aca="true" t="shared" si="0" ref="E10:E20">C10*SQRT(($B$4-$C$4)/($B$4-1))</f>
        <v>0</v>
      </c>
      <c r="F10" s="19" t="e">
        <f aca="true" t="shared" si="1" ref="F10:F20">B10/E10</f>
        <v>#DIV/0!</v>
      </c>
      <c r="G10" s="20" t="e">
        <f aca="true" t="shared" si="2" ref="G10:G20">_xlfn.T.DIST.2T(B10/E10,$C$4-$D$4)</f>
        <v>#DIV/0!</v>
      </c>
      <c r="H10" s="20">
        <f aca="true" t="shared" si="3" ref="H10:H20">B10-_xlfn.T.INV.2T(0.05,$C$4-$D$4)*E10</f>
        <v>0</v>
      </c>
      <c r="I10" s="20">
        <f aca="true" t="shared" si="4" ref="I10:I20">B10+_xlfn.T.INV.2T(0.05,$C$4-$D$4)*E10</f>
        <v>0</v>
      </c>
    </row>
    <row r="11" spans="1:9" ht="15">
      <c r="A11" s="14"/>
      <c r="B11" s="14"/>
      <c r="C11" s="14"/>
      <c r="D11" s="14"/>
      <c r="E11" s="19">
        <f t="shared" si="0"/>
        <v>0</v>
      </c>
      <c r="F11" s="19" t="e">
        <f t="shared" si="1"/>
        <v>#DIV/0!</v>
      </c>
      <c r="G11" s="20" t="e">
        <f t="shared" si="2"/>
        <v>#DIV/0!</v>
      </c>
      <c r="H11" s="20">
        <f t="shared" si="3"/>
        <v>0</v>
      </c>
      <c r="I11" s="20">
        <f t="shared" si="4"/>
        <v>0</v>
      </c>
    </row>
    <row r="12" spans="1:9" ht="15">
      <c r="A12" s="14"/>
      <c r="B12" s="14"/>
      <c r="C12" s="14"/>
      <c r="D12" s="14"/>
      <c r="E12" s="19">
        <f t="shared" si="0"/>
        <v>0</v>
      </c>
      <c r="F12" s="19" t="e">
        <f t="shared" si="1"/>
        <v>#DIV/0!</v>
      </c>
      <c r="G12" s="20" t="e">
        <f t="shared" si="2"/>
        <v>#DIV/0!</v>
      </c>
      <c r="H12" s="20">
        <f t="shared" si="3"/>
        <v>0</v>
      </c>
      <c r="I12" s="20">
        <f t="shared" si="4"/>
        <v>0</v>
      </c>
    </row>
    <row r="13" spans="1:9" ht="15">
      <c r="A13" s="14"/>
      <c r="B13" s="14"/>
      <c r="C13" s="14"/>
      <c r="D13" s="14"/>
      <c r="E13" s="19">
        <f t="shared" si="0"/>
        <v>0</v>
      </c>
      <c r="F13" s="19" t="e">
        <f t="shared" si="1"/>
        <v>#DIV/0!</v>
      </c>
      <c r="G13" s="20" t="e">
        <f t="shared" si="2"/>
        <v>#DIV/0!</v>
      </c>
      <c r="H13" s="20">
        <f t="shared" si="3"/>
        <v>0</v>
      </c>
      <c r="I13" s="20">
        <f t="shared" si="4"/>
        <v>0</v>
      </c>
    </row>
    <row r="14" spans="1:9" ht="15">
      <c r="A14" s="14"/>
      <c r="B14" s="14"/>
      <c r="C14" s="14"/>
      <c r="D14" s="14"/>
      <c r="E14" s="19">
        <f t="shared" si="0"/>
        <v>0</v>
      </c>
      <c r="F14" s="19" t="e">
        <f t="shared" si="1"/>
        <v>#DIV/0!</v>
      </c>
      <c r="G14" s="20" t="e">
        <f t="shared" si="2"/>
        <v>#DIV/0!</v>
      </c>
      <c r="H14" s="20">
        <f t="shared" si="3"/>
        <v>0</v>
      </c>
      <c r="I14" s="20">
        <f t="shared" si="4"/>
        <v>0</v>
      </c>
    </row>
    <row r="15" spans="1:9" ht="15">
      <c r="A15" s="14"/>
      <c r="B15" s="14"/>
      <c r="C15" s="14"/>
      <c r="D15" s="14"/>
      <c r="E15" s="19">
        <f t="shared" si="0"/>
        <v>0</v>
      </c>
      <c r="F15" s="19" t="e">
        <f t="shared" si="1"/>
        <v>#DIV/0!</v>
      </c>
      <c r="G15" s="20" t="e">
        <f t="shared" si="2"/>
        <v>#DIV/0!</v>
      </c>
      <c r="H15" s="20">
        <f t="shared" si="3"/>
        <v>0</v>
      </c>
      <c r="I15" s="20">
        <f t="shared" si="4"/>
        <v>0</v>
      </c>
    </row>
    <row r="16" spans="1:9" ht="15">
      <c r="A16" s="14"/>
      <c r="B16" s="14"/>
      <c r="C16" s="14"/>
      <c r="D16" s="14"/>
      <c r="E16" s="19">
        <f t="shared" si="0"/>
        <v>0</v>
      </c>
      <c r="F16" s="19" t="e">
        <f t="shared" si="1"/>
        <v>#DIV/0!</v>
      </c>
      <c r="G16" s="20" t="e">
        <f t="shared" si="2"/>
        <v>#DIV/0!</v>
      </c>
      <c r="H16" s="20">
        <f t="shared" si="3"/>
        <v>0</v>
      </c>
      <c r="I16" s="20">
        <f t="shared" si="4"/>
        <v>0</v>
      </c>
    </row>
    <row r="17" spans="1:9" ht="15">
      <c r="A17" s="14"/>
      <c r="B17" s="14"/>
      <c r="C17" s="14"/>
      <c r="D17" s="14"/>
      <c r="E17" s="19">
        <f t="shared" si="0"/>
        <v>0</v>
      </c>
      <c r="F17" s="19" t="e">
        <f t="shared" si="1"/>
        <v>#DIV/0!</v>
      </c>
      <c r="G17" s="20" t="e">
        <f t="shared" si="2"/>
        <v>#DIV/0!</v>
      </c>
      <c r="H17" s="20">
        <f t="shared" si="3"/>
        <v>0</v>
      </c>
      <c r="I17" s="20">
        <f t="shared" si="4"/>
        <v>0</v>
      </c>
    </row>
    <row r="18" spans="1:9" ht="15">
      <c r="A18" s="14"/>
      <c r="B18" s="14"/>
      <c r="C18" s="14"/>
      <c r="D18" s="14"/>
      <c r="E18" s="19">
        <f t="shared" si="0"/>
        <v>0</v>
      </c>
      <c r="F18" s="19" t="e">
        <f t="shared" si="1"/>
        <v>#DIV/0!</v>
      </c>
      <c r="G18" s="20" t="e">
        <f t="shared" si="2"/>
        <v>#DIV/0!</v>
      </c>
      <c r="H18" s="20">
        <f t="shared" si="3"/>
        <v>0</v>
      </c>
      <c r="I18" s="20">
        <f t="shared" si="4"/>
        <v>0</v>
      </c>
    </row>
    <row r="19" spans="1:9" ht="15">
      <c r="A19" s="14"/>
      <c r="B19" s="14"/>
      <c r="C19" s="14"/>
      <c r="D19" s="14"/>
      <c r="E19" s="19">
        <f t="shared" si="0"/>
        <v>0</v>
      </c>
      <c r="F19" s="19" t="e">
        <f t="shared" si="1"/>
        <v>#DIV/0!</v>
      </c>
      <c r="G19" s="20" t="e">
        <f t="shared" si="2"/>
        <v>#DIV/0!</v>
      </c>
      <c r="H19" s="20">
        <f t="shared" si="3"/>
        <v>0</v>
      </c>
      <c r="I19" s="20">
        <f t="shared" si="4"/>
        <v>0</v>
      </c>
    </row>
    <row r="20" spans="1:9" ht="15">
      <c r="A20" s="14"/>
      <c r="B20" s="14"/>
      <c r="C20" s="14"/>
      <c r="D20" s="14"/>
      <c r="E20" s="19">
        <f t="shared" si="0"/>
        <v>0</v>
      </c>
      <c r="F20" s="19" t="e">
        <f t="shared" si="1"/>
        <v>#DIV/0!</v>
      </c>
      <c r="G20" s="20" t="e">
        <f t="shared" si="2"/>
        <v>#DIV/0!</v>
      </c>
      <c r="H20" s="20">
        <f t="shared" si="3"/>
        <v>0</v>
      </c>
      <c r="I20" s="20">
        <f t="shared" si="4"/>
        <v>0</v>
      </c>
    </row>
    <row r="21" spans="1:9" ht="15">
      <c r="A21" s="14"/>
      <c r="B21" s="14"/>
      <c r="C21" s="14"/>
      <c r="D21" s="14"/>
      <c r="E21" s="14"/>
      <c r="F21" s="14"/>
      <c r="G21" s="14"/>
      <c r="H21" s="14"/>
      <c r="I21" s="14"/>
    </row>
    <row r="22" spans="1:9" ht="15">
      <c r="A22" s="17" t="s">
        <v>30</v>
      </c>
      <c r="B22" s="14"/>
      <c r="C22" s="14"/>
      <c r="D22" s="14"/>
      <c r="E22" s="14"/>
      <c r="F22" s="14"/>
      <c r="G22" s="14"/>
      <c r="H22" s="14"/>
      <c r="I22" s="14"/>
    </row>
    <row r="23" spans="1:9" ht="15">
      <c r="A23" s="2" t="s">
        <v>31</v>
      </c>
      <c r="B23" s="14"/>
      <c r="C23" s="14"/>
      <c r="D23" s="14"/>
      <c r="E23" s="14"/>
      <c r="F23" s="14"/>
      <c r="G23" s="14"/>
      <c r="H23" s="14"/>
      <c r="I23" s="14"/>
    </row>
    <row r="24" spans="1:9" ht="15">
      <c r="A24" s="2"/>
      <c r="B24" s="14"/>
      <c r="C24" s="14"/>
      <c r="D24" s="14"/>
      <c r="E24" s="14"/>
      <c r="F24" s="14"/>
      <c r="G24" s="14"/>
      <c r="H24" s="14"/>
      <c r="I24" s="14"/>
    </row>
  </sheetData>
  <sheetProtection/>
  <printOptions/>
  <pageMargins left="0.7" right="0.7" top="0.787401575" bottom="0.7874015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7"/>
  <sheetViews>
    <sheetView zoomScalePageLayoutView="0" workbookViewId="0" topLeftCell="A1">
      <selection activeCell="B21" sqref="B21"/>
    </sheetView>
  </sheetViews>
  <sheetFormatPr defaultColWidth="9.140625" defaultRowHeight="15"/>
  <cols>
    <col min="1" max="1" width="17.00390625" style="0" customWidth="1"/>
  </cols>
  <sheetData>
    <row r="1" spans="1:5" ht="15">
      <c r="A1" s="3"/>
      <c r="B1" s="4" t="s">
        <v>34</v>
      </c>
      <c r="C1" s="3"/>
      <c r="D1" s="3"/>
      <c r="E1" s="3"/>
    </row>
    <row r="2" spans="1:5" ht="15">
      <c r="A2" s="3"/>
      <c r="B2" s="5" t="s">
        <v>35</v>
      </c>
      <c r="C2" s="6"/>
      <c r="D2" s="7"/>
      <c r="E2" s="3"/>
    </row>
    <row r="3" spans="1:5" ht="15">
      <c r="A3" s="3"/>
      <c r="B3" s="3"/>
      <c r="C3" s="3"/>
      <c r="D3" s="3"/>
      <c r="E3" s="3"/>
    </row>
    <row r="4" spans="1:5" ht="15">
      <c r="A4" s="3"/>
      <c r="B4" s="5"/>
      <c r="C4" s="3"/>
      <c r="D4" s="3"/>
      <c r="E4" s="3"/>
    </row>
    <row r="5" spans="1:5" ht="15">
      <c r="A5" s="5" t="s">
        <v>1</v>
      </c>
      <c r="B5" s="5">
        <v>200</v>
      </c>
      <c r="C5" s="3"/>
      <c r="D5" s="7"/>
      <c r="E5" s="3"/>
    </row>
    <row r="6" spans="1:5" ht="15">
      <c r="A6" s="5" t="s">
        <v>2</v>
      </c>
      <c r="B6" s="5">
        <v>100</v>
      </c>
      <c r="C6" s="3"/>
      <c r="D6" s="7"/>
      <c r="E6" s="3"/>
    </row>
    <row r="7" spans="1:5" ht="15">
      <c r="A7" s="5" t="s">
        <v>36</v>
      </c>
      <c r="B7" s="5">
        <v>2</v>
      </c>
      <c r="C7" s="3"/>
      <c r="D7" s="3"/>
      <c r="E7" s="3"/>
    </row>
    <row r="8" spans="1:5" ht="15">
      <c r="A8" s="5" t="s">
        <v>37</v>
      </c>
      <c r="B8" s="5">
        <v>2</v>
      </c>
      <c r="C8" s="8"/>
      <c r="D8" s="7"/>
      <c r="E8" s="3"/>
    </row>
    <row r="9" spans="1:5" ht="15">
      <c r="A9" s="5" t="s">
        <v>38</v>
      </c>
      <c r="B9" s="28">
        <v>2.8925619834710736</v>
      </c>
      <c r="C9" s="8"/>
      <c r="D9" s="9"/>
      <c r="E9" s="3"/>
    </row>
    <row r="10" spans="1:5" ht="15">
      <c r="A10" s="3"/>
      <c r="B10" s="24"/>
      <c r="C10" s="3"/>
      <c r="D10" s="3"/>
      <c r="E10" s="3"/>
    </row>
    <row r="11" spans="1:5" ht="15">
      <c r="A11" s="9" t="s">
        <v>39</v>
      </c>
      <c r="B11" s="24">
        <f>B9/((B5-B6)/(B5-1))</f>
        <v>5.756198347107437</v>
      </c>
      <c r="C11" s="9"/>
      <c r="D11" s="3"/>
      <c r="E11" s="3"/>
    </row>
    <row r="12" spans="1:5" ht="15">
      <c r="A12" s="9" t="s">
        <v>5</v>
      </c>
      <c r="B12" s="24">
        <f>CHIDIST(B11,(B7-1)*(B8-1))</f>
        <v>0.016430584877066078</v>
      </c>
      <c r="C12" s="3"/>
      <c r="D12" s="9"/>
      <c r="E12" s="3"/>
    </row>
    <row r="13" spans="1:5" ht="15">
      <c r="A13" s="3"/>
      <c r="B13" s="3"/>
      <c r="C13" s="3"/>
      <c r="D13" s="3"/>
      <c r="E13" s="3"/>
    </row>
    <row r="14" spans="1:5" ht="15">
      <c r="A14" s="3"/>
      <c r="B14" s="3"/>
      <c r="C14" s="3"/>
      <c r="D14" s="3"/>
      <c r="E14" s="3"/>
    </row>
    <row r="16" ht="15">
      <c r="A16" s="1" t="s">
        <v>30</v>
      </c>
    </row>
    <row r="17" ht="15">
      <c r="A17" s="22" t="s">
        <v>31</v>
      </c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soukup</dc:creator>
  <cp:keywords/>
  <dc:description/>
  <cp:lastModifiedBy>Uživatel systému Windows</cp:lastModifiedBy>
  <dcterms:created xsi:type="dcterms:W3CDTF">2016-12-13T15:35:44Z</dcterms:created>
  <dcterms:modified xsi:type="dcterms:W3CDTF">2018-03-20T09:56:46Z</dcterms:modified>
  <cp:category/>
  <cp:version/>
  <cp:contentType/>
  <cp:contentStatus/>
</cp:coreProperties>
</file>